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740" yWindow="360" windowWidth="13650" windowHeight="7875"/>
  </bookViews>
  <sheets>
    <sheet name="Data" sheetId="4" r:id="rId1"/>
    <sheet name="Field Deflection Calculation" sheetId="10" r:id="rId2"/>
    <sheet name="Results" sheetId="9" r:id="rId3"/>
    <sheet name="Notes" sheetId="7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C6" i="10"/>
  <c r="C7"/>
  <c r="E5" i="4" l="1"/>
  <c r="E6"/>
  <c r="E4"/>
  <c r="E34"/>
  <c r="D34"/>
  <c r="D28"/>
  <c r="E10" l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D32"/>
  <c r="D25"/>
  <c r="D26"/>
  <c r="D27"/>
  <c r="D29"/>
  <c r="D30"/>
  <c r="D31"/>
  <c r="D33"/>
  <c r="D10"/>
  <c r="D11"/>
  <c r="D12"/>
  <c r="D13"/>
  <c r="D14"/>
  <c r="D15"/>
  <c r="D16"/>
  <c r="D17"/>
  <c r="D18"/>
  <c r="D19"/>
  <c r="D20"/>
  <c r="D21"/>
  <c r="D22"/>
  <c r="D23"/>
  <c r="D24"/>
  <c r="F10" l="1"/>
  <c r="F34"/>
  <c r="F32"/>
  <c r="F30"/>
  <c r="F28"/>
  <c r="F26"/>
  <c r="F24"/>
  <c r="F22"/>
  <c r="F20"/>
  <c r="F18"/>
  <c r="F16"/>
  <c r="F14"/>
  <c r="F12"/>
  <c r="F33"/>
  <c r="F31"/>
  <c r="F29"/>
  <c r="F27"/>
  <c r="F25"/>
  <c r="F23"/>
  <c r="F21"/>
  <c r="F19"/>
  <c r="F17"/>
  <c r="F15"/>
  <c r="F13"/>
  <c r="F11"/>
  <c r="F6" l="1"/>
  <c r="C5" i="9" s="1"/>
  <c r="F5" i="4"/>
  <c r="C4" i="9" s="1"/>
  <c r="F4" i="4"/>
  <c r="C3" i="9" s="1"/>
  <c r="D3" l="1"/>
</calcChain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Colour where vertical deflection is happening. 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Distance from the screen where the screen returns to its original colour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Degause between measurements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the sum command to add the deflections of each segment over the spaces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 mT not Gauss, also 2 decimal places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2mm for each point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field deflection calculation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Initial voltage depends on the intensity of the colour ranges from 1-30 kV likely will not be a large value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Calculated from demo</t>
        </r>
      </text>
    </comment>
  </commentList>
</comments>
</file>

<file path=xl/sharedStrings.xml><?xml version="1.0" encoding="utf-8"?>
<sst xmlns="http://schemas.openxmlformats.org/spreadsheetml/2006/main" count="63" uniqueCount="59">
  <si>
    <r>
      <rPr>
        <b/>
        <sz val="11"/>
        <color theme="1"/>
        <rFont val="Times New Roman"/>
        <family val="1"/>
      </rPr>
      <t>Δ</t>
    </r>
    <r>
      <rPr>
        <b/>
        <sz val="11"/>
        <color theme="1"/>
        <rFont val="Calibri"/>
        <family val="2"/>
      </rPr>
      <t>x=(0.5)(qBY^2)/(mv)</t>
    </r>
  </si>
  <si>
    <t>v=sqrt(2eV/m)</t>
  </si>
  <si>
    <t>Procedure</t>
  </si>
  <si>
    <t>Y=Distance Magnetic  Field acting</t>
  </si>
  <si>
    <t>Ek=Initial Energy</t>
  </si>
  <si>
    <t>1) Take the before and after Deflection distance</t>
  </si>
  <si>
    <t>q=Fundamental Charge</t>
  </si>
  <si>
    <t>e=fundamental charge</t>
  </si>
  <si>
    <t>2) from the initial deflection distance Gauss mete for the B field</t>
  </si>
  <si>
    <t>B=Magnetic Field</t>
  </si>
  <si>
    <t>m=mass electron</t>
  </si>
  <si>
    <t xml:space="preserve">3) Do not calibrate measurement of Deflection distance D </t>
  </si>
  <si>
    <t>V=voltage tube</t>
  </si>
  <si>
    <t>m=Mass of an electron</t>
  </si>
  <si>
    <t>4) Gauss meter to measure the distance over Y</t>
  </si>
  <si>
    <t>v=Velocity of electron</t>
  </si>
  <si>
    <t xml:space="preserve">5) Change the imput values for weighting weight from D 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</si>
  <si>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x~0.240mm</t>
    </r>
  </si>
  <si>
    <t>6) Change the B value B(weighted Distance)</t>
  </si>
  <si>
    <t>Notes</t>
  </si>
  <si>
    <t>1) Measure the field at the right direction therefore parallel to the side magnet</t>
  </si>
  <si>
    <t>2) Measure the magnetic field only in the center of the TV</t>
  </si>
  <si>
    <r>
      <t xml:space="preserve">3) Measure the Y distance </t>
    </r>
    <r>
      <rPr>
        <b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distance of the first deflection </t>
    </r>
  </si>
  <si>
    <t>4) Magnetic field value should be an average over Y</t>
  </si>
  <si>
    <t>5) Gauss meter slightly magnetized cannot go near it</t>
  </si>
  <si>
    <t>Constants</t>
  </si>
  <si>
    <t xml:space="preserve">6) The Y value is massively important because my delta x goes up by the square </t>
  </si>
  <si>
    <t>7) The deflection distance determined by Initial appearance, then when the colour changes</t>
  </si>
  <si>
    <r>
      <t xml:space="preserve">7b) Average the values for </t>
    </r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x because one is the fringe and the other is the end</t>
    </r>
  </si>
  <si>
    <t xml:space="preserve">8) The assumption is that the  Δx=(0.5)(qBY^2)/(mv) </t>
  </si>
  <si>
    <t>8a) The B field is not constant</t>
  </si>
  <si>
    <t>8b) The weighted average should approximate the changed field</t>
  </si>
  <si>
    <t>8c) This is okay because the time frame that this is happening is small</t>
  </si>
  <si>
    <t>8d) The term that would skew things is a cubic term only significant at large time</t>
  </si>
  <si>
    <t>9) Criteria for the final deflection does not make sense, because there are several colours in between</t>
  </si>
  <si>
    <t>10) Make it a 2 cm band for the deflection distance inial</t>
  </si>
  <si>
    <t>Measurement 1</t>
  </si>
  <si>
    <t>Measurement 2</t>
  </si>
  <si>
    <t>Average</t>
  </si>
  <si>
    <t>Distance from 
the Magnet (cm)</t>
  </si>
  <si>
    <t>B Field  from the 
magnet D (mT)</t>
  </si>
  <si>
    <t>Distance Between 
Each Field Measurement
(cm)</t>
  </si>
  <si>
    <t>Average Magnetic 
Field over Distance
Segment (mT)</t>
  </si>
  <si>
    <t>Deflection of 
Each Segment (m)</t>
  </si>
  <si>
    <t>Red</t>
  </si>
  <si>
    <t>Green</t>
  </si>
  <si>
    <t>Colour</t>
  </si>
  <si>
    <t>Blue</t>
  </si>
  <si>
    <t>Experimental Magnetic Field
Deflection (mm)</t>
  </si>
  <si>
    <t>Average Magnetic Deflection,
Vertical Dot Pitch (mm)</t>
  </si>
  <si>
    <t>Theoretical Vertical
 Dot Pitch (mm)</t>
  </si>
  <si>
    <t>Electron Mass (kg)</t>
  </si>
  <si>
    <t>Fundamental Charge ( C )</t>
  </si>
  <si>
    <t>1eV (J)</t>
  </si>
  <si>
    <t>Initial Energy (V)</t>
  </si>
  <si>
    <t>Velocity of Electron (m/s)</t>
  </si>
  <si>
    <t>Total Magnetic 
Deflection
(mm)</t>
  </si>
  <si>
    <t>Magnetic Field Appearance Distance
 (cm) (D) Blue</t>
  </si>
  <si>
    <t>11) The electrons are bent upwards not left right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</si>
</sst>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1" fontId="0" fillId="0" borderId="0" xfId="0" applyNumberFormat="1"/>
    <xf numFmtId="2" fontId="0" fillId="0" borderId="4" xfId="0" applyNumberFormat="1" applyFill="1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1" fontId="0" fillId="0" borderId="21" xfId="0" applyNumberFormat="1" applyBorder="1" applyAlignment="1">
      <alignment horizontal="center"/>
    </xf>
    <xf numFmtId="11" fontId="0" fillId="0" borderId="22" xfId="0" applyNumberFormat="1" applyBorder="1" applyAlignment="1">
      <alignment horizontal="center"/>
    </xf>
    <xf numFmtId="11" fontId="0" fillId="0" borderId="22" xfId="0" applyNumberFormat="1" applyFill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2" borderId="9" xfId="0" applyNumberForma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/>
    </xf>
    <xf numFmtId="2" fontId="0" fillId="0" borderId="32" xfId="0" applyNumberFormat="1" applyFill="1" applyBorder="1" applyAlignment="1">
      <alignment horizontal="center" vertical="center"/>
    </xf>
    <xf numFmtId="11" fontId="0" fillId="0" borderId="31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5" fontId="0" fillId="0" borderId="41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1" fontId="0" fillId="0" borderId="11" xfId="0" applyNumberForma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1" fillId="0" borderId="1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Dependence of Magnetic Field with Distance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1662057631254352"/>
          <c:y val="0.10552252037864616"/>
          <c:w val="0.84318248914765614"/>
          <c:h val="0.79699572238618144"/>
        </c:manualLayout>
      </c:layout>
      <c:scatterChart>
        <c:scatterStyle val="smoothMarker"/>
        <c:ser>
          <c:idx val="0"/>
          <c:order val="0"/>
          <c:tx>
            <c:v>Distance Magnetic Field</c:v>
          </c:tx>
          <c:xVal>
            <c:numRef>
              <c:f>[1]Data!$C$10:$C$34</c:f>
              <c:numCache>
                <c:formatCode>General</c:formatCode>
                <c:ptCount val="25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2</c:v>
                </c:pt>
                <c:pt idx="8">
                  <c:v>2.2000000000000002</c:v>
                </c:pt>
                <c:pt idx="9">
                  <c:v>2.4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3.6</c:v>
                </c:pt>
                <c:pt idx="16">
                  <c:v>3.8</c:v>
                </c:pt>
                <c:pt idx="17">
                  <c:v>4</c:v>
                </c:pt>
                <c:pt idx="18">
                  <c:v>4.2</c:v>
                </c:pt>
                <c:pt idx="19">
                  <c:v>4.4000000000000004</c:v>
                </c:pt>
                <c:pt idx="20">
                  <c:v>4.5999999999999996</c:v>
                </c:pt>
                <c:pt idx="21">
                  <c:v>4.8</c:v>
                </c:pt>
                <c:pt idx="22">
                  <c:v>5</c:v>
                </c:pt>
                <c:pt idx="23">
                  <c:v>5.2</c:v>
                </c:pt>
                <c:pt idx="24">
                  <c:v>5.4</c:v>
                </c:pt>
              </c:numCache>
            </c:numRef>
          </c:xVal>
          <c:yVal>
            <c:numRef>
              <c:f>Data!$B$10:$B$34</c:f>
              <c:numCache>
                <c:formatCode>0.00</c:formatCode>
                <c:ptCount val="25"/>
                <c:pt idx="0">
                  <c:v>9.6</c:v>
                </c:pt>
                <c:pt idx="1">
                  <c:v>6.7</c:v>
                </c:pt>
                <c:pt idx="2">
                  <c:v>5.87</c:v>
                </c:pt>
                <c:pt idx="3">
                  <c:v>5.05</c:v>
                </c:pt>
                <c:pt idx="4">
                  <c:v>3.5</c:v>
                </c:pt>
                <c:pt idx="5">
                  <c:v>2.9</c:v>
                </c:pt>
                <c:pt idx="6">
                  <c:v>2.4500000000000002</c:v>
                </c:pt>
                <c:pt idx="7">
                  <c:v>2.19</c:v>
                </c:pt>
                <c:pt idx="8">
                  <c:v>1.92</c:v>
                </c:pt>
                <c:pt idx="9">
                  <c:v>1.56</c:v>
                </c:pt>
                <c:pt idx="10">
                  <c:v>1.35</c:v>
                </c:pt>
                <c:pt idx="11">
                  <c:v>1.22</c:v>
                </c:pt>
                <c:pt idx="12">
                  <c:v>1.04</c:v>
                </c:pt>
                <c:pt idx="13">
                  <c:v>0.96</c:v>
                </c:pt>
                <c:pt idx="14">
                  <c:v>0.77</c:v>
                </c:pt>
                <c:pt idx="15">
                  <c:v>0.72</c:v>
                </c:pt>
                <c:pt idx="16">
                  <c:v>0.64</c:v>
                </c:pt>
                <c:pt idx="17">
                  <c:v>0.56999999999999995</c:v>
                </c:pt>
                <c:pt idx="18">
                  <c:v>0.53</c:v>
                </c:pt>
                <c:pt idx="19">
                  <c:v>0.46</c:v>
                </c:pt>
                <c:pt idx="20">
                  <c:v>0.41</c:v>
                </c:pt>
                <c:pt idx="21">
                  <c:v>0.36</c:v>
                </c:pt>
                <c:pt idx="22">
                  <c:v>0.35</c:v>
                </c:pt>
                <c:pt idx="23">
                  <c:v>0.31</c:v>
                </c:pt>
                <c:pt idx="24">
                  <c:v>0.28999999999999998</c:v>
                </c:pt>
              </c:numCache>
            </c:numRef>
          </c:yVal>
          <c:smooth val="1"/>
        </c:ser>
        <c:axId val="44951424"/>
        <c:axId val="45363584"/>
      </c:scatterChart>
      <c:valAx>
        <c:axId val="44951424"/>
        <c:scaling>
          <c:orientation val="minMax"/>
          <c:max val="5.9"/>
          <c:min val="0.5500000000000000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300" baseline="0"/>
                  <a:t>Distance from the magnet (cm)</a:t>
                </a:r>
              </a:p>
            </c:rich>
          </c:tx>
          <c:layout/>
        </c:title>
        <c:numFmt formatCode="General" sourceLinked="1"/>
        <c:tickLblPos val="nextTo"/>
        <c:crossAx val="45363584"/>
        <c:crosses val="autoZero"/>
        <c:crossBetween val="midCat"/>
      </c:valAx>
      <c:valAx>
        <c:axId val="45363584"/>
        <c:scaling>
          <c:orientation val="minMax"/>
          <c:max val="10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 sz="1300" baseline="0"/>
                </a:pPr>
                <a:r>
                  <a:rPr lang="en-US" sz="1300" baseline="0"/>
                  <a:t>Magnetic Field (mT)</a:t>
                </a:r>
              </a:p>
            </c:rich>
          </c:tx>
          <c:layout/>
        </c:title>
        <c:numFmt formatCode="0.00" sourceLinked="1"/>
        <c:tickLblPos val="nextTo"/>
        <c:crossAx val="44951424"/>
        <c:crosses val="autoZero"/>
        <c:crossBetween val="midCat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324971</xdr:colOff>
      <xdr:row>0</xdr:row>
      <xdr:rowOff>358588</xdr:rowOff>
    </xdr:from>
    <xdr:to>
      <xdr:col>10</xdr:col>
      <xdr:colOff>1411943</xdr:colOff>
      <xdr:row>13</xdr:row>
      <xdr:rowOff>44823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cron/Documents/UBC%20Material%202009-2010/Phys%20420/Data/Physics%20420%20Magnetic%20Field%20Project%20Data%20February%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Field Deflection Calculation"/>
      <sheetName val="Results"/>
      <sheetName val="Notes"/>
    </sheetNames>
    <sheetDataSet>
      <sheetData sheetId="0">
        <row r="10">
          <cell r="C10">
            <v>0.6</v>
          </cell>
        </row>
        <row r="11">
          <cell r="C11">
            <v>0.8</v>
          </cell>
        </row>
        <row r="12">
          <cell r="C12">
            <v>1</v>
          </cell>
        </row>
        <row r="13">
          <cell r="C13">
            <v>1.2</v>
          </cell>
        </row>
        <row r="14">
          <cell r="C14">
            <v>1.4</v>
          </cell>
        </row>
        <row r="15">
          <cell r="C15">
            <v>1.6</v>
          </cell>
        </row>
        <row r="16">
          <cell r="C16">
            <v>1.8</v>
          </cell>
        </row>
        <row r="17">
          <cell r="C17">
            <v>2</v>
          </cell>
        </row>
        <row r="18">
          <cell r="C18">
            <v>2.2000000000000002</v>
          </cell>
        </row>
        <row r="19">
          <cell r="C19">
            <v>2.4</v>
          </cell>
        </row>
        <row r="20">
          <cell r="C20">
            <v>2.6</v>
          </cell>
        </row>
        <row r="21">
          <cell r="C21">
            <v>2.8</v>
          </cell>
        </row>
        <row r="22">
          <cell r="C22">
            <v>3</v>
          </cell>
        </row>
        <row r="23">
          <cell r="C23">
            <v>3.2</v>
          </cell>
        </row>
        <row r="24">
          <cell r="C24">
            <v>3.4</v>
          </cell>
        </row>
        <row r="25">
          <cell r="C25">
            <v>3.6</v>
          </cell>
        </row>
        <row r="26">
          <cell r="C26">
            <v>3.8</v>
          </cell>
        </row>
        <row r="27">
          <cell r="C27">
            <v>4</v>
          </cell>
        </row>
        <row r="28">
          <cell r="C28">
            <v>4.2</v>
          </cell>
        </row>
        <row r="29">
          <cell r="C29">
            <v>4.4000000000000004</v>
          </cell>
        </row>
        <row r="30">
          <cell r="C30">
            <v>4.5999999999999996</v>
          </cell>
        </row>
        <row r="31">
          <cell r="C31">
            <v>4.8</v>
          </cell>
        </row>
        <row r="32">
          <cell r="C32">
            <v>5</v>
          </cell>
        </row>
        <row r="33">
          <cell r="C33">
            <v>5.2</v>
          </cell>
        </row>
        <row r="34">
          <cell r="C34">
            <v>5.4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tabSelected="1" zoomScaleNormal="100" workbookViewId="0">
      <selection activeCell="B2" sqref="B2:F6"/>
    </sheetView>
  </sheetViews>
  <sheetFormatPr defaultRowHeight="15"/>
  <cols>
    <col min="1" max="1" width="22.7109375" customWidth="1"/>
    <col min="2" max="2" width="18.42578125" customWidth="1"/>
    <col min="3" max="3" width="17.28515625" customWidth="1"/>
    <col min="4" max="4" width="15.85546875" customWidth="1"/>
    <col min="5" max="5" width="15.5703125" customWidth="1"/>
    <col min="6" max="6" width="20.5703125" customWidth="1"/>
    <col min="7" max="7" width="21.140625" customWidth="1"/>
    <col min="8" max="8" width="18.5703125" customWidth="1"/>
    <col min="9" max="9" width="20.42578125" customWidth="1"/>
    <col min="10" max="10" width="20.28515625" customWidth="1"/>
    <col min="11" max="11" width="25.5703125" customWidth="1"/>
    <col min="12" max="12" width="24.28515625" customWidth="1"/>
    <col min="13" max="13" width="26.5703125" customWidth="1"/>
    <col min="14" max="14" width="12.42578125" customWidth="1"/>
    <col min="15" max="15" width="11.28515625" customWidth="1"/>
    <col min="16" max="16" width="10.7109375" customWidth="1"/>
    <col min="21" max="21" width="14.28515625" customWidth="1"/>
  </cols>
  <sheetData>
    <row r="1" spans="2:14" ht="29.25" customHeight="1" thickBot="1"/>
    <row r="2" spans="2:14" ht="83.25" customHeight="1">
      <c r="B2" s="67" t="s">
        <v>46</v>
      </c>
      <c r="C2" s="69" t="s">
        <v>57</v>
      </c>
      <c r="D2" s="70"/>
      <c r="E2" s="71"/>
      <c r="F2" s="65" t="s">
        <v>56</v>
      </c>
      <c r="H2" s="7"/>
    </row>
    <row r="3" spans="2:14" s="15" customFormat="1" ht="24.75" customHeight="1" thickBot="1">
      <c r="B3" s="68"/>
      <c r="C3" s="44" t="s">
        <v>36</v>
      </c>
      <c r="D3" s="44" t="s">
        <v>37</v>
      </c>
      <c r="E3" s="45" t="s">
        <v>38</v>
      </c>
      <c r="F3" s="66"/>
      <c r="H3" s="55"/>
    </row>
    <row r="4" spans="2:14">
      <c r="B4" s="23" t="s">
        <v>47</v>
      </c>
      <c r="C4" s="41">
        <v>0.8</v>
      </c>
      <c r="D4" s="41">
        <v>0.9</v>
      </c>
      <c r="E4" s="42">
        <f>AVERAGE(C4:D4)</f>
        <v>0.85000000000000009</v>
      </c>
      <c r="F4" s="43">
        <f>SUM(F11:F34)*1000</f>
        <v>0.13316418684969564</v>
      </c>
      <c r="H4" s="7"/>
    </row>
    <row r="5" spans="2:14">
      <c r="B5" s="19" t="s">
        <v>44</v>
      </c>
      <c r="C5" s="17">
        <v>1.2</v>
      </c>
      <c r="D5" s="1">
        <v>1</v>
      </c>
      <c r="E5" s="42">
        <f t="shared" ref="E5:E6" si="0">AVERAGE(C5:D5)</f>
        <v>1.1000000000000001</v>
      </c>
      <c r="F5" s="43">
        <f>SUM(F12:F35)*1000</f>
        <v>0.11164633328624697</v>
      </c>
      <c r="H5" s="7"/>
    </row>
    <row r="6" spans="2:14" ht="15.75" thickBot="1">
      <c r="B6" s="20" t="s">
        <v>45</v>
      </c>
      <c r="C6" s="21">
        <v>1.4</v>
      </c>
      <c r="D6" s="22">
        <v>1</v>
      </c>
      <c r="E6" s="61">
        <f t="shared" si="0"/>
        <v>1.2</v>
      </c>
      <c r="F6" s="62">
        <f>SUM(F12:F36)*1000</f>
        <v>0.11164633328624697</v>
      </c>
      <c r="H6" s="7"/>
    </row>
    <row r="7" spans="2:14" ht="15" customHeight="1">
      <c r="C7" s="2"/>
      <c r="D7" s="3"/>
      <c r="E7" s="3"/>
      <c r="F7" s="3"/>
    </row>
    <row r="8" spans="2:14" ht="15.75" thickBot="1">
      <c r="C8" s="2"/>
      <c r="D8" s="3"/>
      <c r="E8" s="3"/>
      <c r="F8" s="3"/>
      <c r="G8" s="5"/>
      <c r="H8" s="7"/>
      <c r="J8" s="2"/>
    </row>
    <row r="9" spans="2:14" ht="92.25" customHeight="1" thickBot="1">
      <c r="B9" s="37" t="s">
        <v>40</v>
      </c>
      <c r="C9" s="38" t="s">
        <v>39</v>
      </c>
      <c r="D9" s="39" t="s">
        <v>41</v>
      </c>
      <c r="E9" s="39" t="s">
        <v>42</v>
      </c>
      <c r="F9" s="40" t="s">
        <v>43</v>
      </c>
      <c r="H9" s="7"/>
    </row>
    <row r="10" spans="2:14" ht="13.5" customHeight="1">
      <c r="B10" s="35">
        <v>9.6</v>
      </c>
      <c r="C10" s="54">
        <v>0.8</v>
      </c>
      <c r="D10" s="36">
        <f t="shared" ref="D10:D33" si="1">C11-C10</f>
        <v>0.19999999999999996</v>
      </c>
      <c r="E10" s="12">
        <f t="shared" ref="E10:E34" si="2">AVERAGE(B10:B11)</f>
        <v>8.15</v>
      </c>
      <c r="F10" s="64">
        <f>(0.5)*(('Field Deflection Calculation'!$C$4*(E10*10^(-3))*((D10*10^(-2))^2))/('Field Deflection Calculation'!$C$3*'Field Deflection Calculation'!$C$7))</f>
        <v>2.7903024111711512E-5</v>
      </c>
    </row>
    <row r="11" spans="2:14" ht="14.25" customHeight="1">
      <c r="B11" s="30">
        <v>6.7</v>
      </c>
      <c r="C11" s="54">
        <v>1</v>
      </c>
      <c r="D11" s="14">
        <f t="shared" si="1"/>
        <v>0.19999999999999996</v>
      </c>
      <c r="E11" s="11">
        <f t="shared" si="2"/>
        <v>6.2850000000000001</v>
      </c>
      <c r="F11" s="31">
        <f>(0.5)*(('Field Deflection Calculation'!$C$4*(E11*10^(-3))*((D11*10^(-2))^2))/('Field Deflection Calculation'!$C$3*'Field Deflection Calculation'!$C$7))</f>
        <v>2.1517853563448689E-5</v>
      </c>
    </row>
    <row r="12" spans="2:14" ht="13.5" customHeight="1">
      <c r="B12" s="30">
        <v>5.87</v>
      </c>
      <c r="C12" s="54">
        <v>1.2</v>
      </c>
      <c r="D12" s="14">
        <f t="shared" si="1"/>
        <v>0.19999999999999996</v>
      </c>
      <c r="E12" s="11">
        <f t="shared" si="2"/>
        <v>5.46</v>
      </c>
      <c r="F12" s="31">
        <f>(0.5)*(('Field Deflection Calculation'!$C$4*(E12*10^(-3))*((D12*10^(-2))^2))/('Field Deflection Calculation'!$C$3*'Field Deflection Calculation'!$C$7))</f>
        <v>1.8693314312876669E-5</v>
      </c>
    </row>
    <row r="13" spans="2:14">
      <c r="B13" s="30">
        <v>5.05</v>
      </c>
      <c r="C13" s="54">
        <v>1.4</v>
      </c>
      <c r="D13" s="14">
        <f t="shared" si="1"/>
        <v>0.20000000000000018</v>
      </c>
      <c r="E13" s="11">
        <f t="shared" si="2"/>
        <v>4.2750000000000004</v>
      </c>
      <c r="F13" s="31">
        <f>(0.5)*(('Field Deflection Calculation'!$C$4*(E13*10^(-3))*((D13*10^(-2))^2))/('Field Deflection Calculation'!$C$3*'Field Deflection Calculation'!$C$7))</f>
        <v>1.463624884387325E-5</v>
      </c>
    </row>
    <row r="14" spans="2:14">
      <c r="B14" s="30">
        <v>3.5</v>
      </c>
      <c r="C14" s="54">
        <v>1.6</v>
      </c>
      <c r="D14" s="14">
        <f t="shared" si="1"/>
        <v>0.19999999999999996</v>
      </c>
      <c r="E14" s="11">
        <f t="shared" si="2"/>
        <v>3.2</v>
      </c>
      <c r="F14" s="31">
        <f>(0.5)*(('Field Deflection Calculation'!$C$4*(E14*10^(-3))*((D14*10^(-2))^2))/('Field Deflection Calculation'!$C$3*'Field Deflection Calculation'!$C$7))</f>
        <v>1.0955788608279364E-5</v>
      </c>
      <c r="N14" s="4"/>
    </row>
    <row r="15" spans="2:14">
      <c r="B15" s="30">
        <v>2.9</v>
      </c>
      <c r="C15" s="54">
        <v>1.8</v>
      </c>
      <c r="D15" s="14">
        <f t="shared" si="1"/>
        <v>0.19999999999999996</v>
      </c>
      <c r="E15" s="11">
        <f t="shared" si="2"/>
        <v>2.6749999999999998</v>
      </c>
      <c r="F15" s="31">
        <f>(0.5)*(('Field Deflection Calculation'!$C$4*(E15*10^(-3))*((D15*10^(-2))^2))/('Field Deflection Calculation'!$C$3*'Field Deflection Calculation'!$C$7))</f>
        <v>9.1583545397335303E-6</v>
      </c>
      <c r="N15" s="4"/>
    </row>
    <row r="16" spans="2:14">
      <c r="B16" s="30">
        <v>2.4500000000000002</v>
      </c>
      <c r="C16" s="54">
        <v>2</v>
      </c>
      <c r="D16" s="14">
        <f t="shared" si="1"/>
        <v>0.20000000000000018</v>
      </c>
      <c r="E16" s="11">
        <f t="shared" si="2"/>
        <v>2.3200000000000003</v>
      </c>
      <c r="F16" s="31">
        <f>(0.5)*(('Field Deflection Calculation'!$C$4*(E16*10^(-3))*((D16*10^(-2))^2))/('Field Deflection Calculation'!$C$3*'Field Deflection Calculation'!$C$7))</f>
        <v>7.9429467410025579E-6</v>
      </c>
      <c r="N16" s="4"/>
    </row>
    <row r="17" spans="2:16">
      <c r="B17" s="30">
        <v>2.19</v>
      </c>
      <c r="C17" s="54">
        <v>2.2000000000000002</v>
      </c>
      <c r="D17" s="14">
        <f t="shared" si="1"/>
        <v>0.19999999999999973</v>
      </c>
      <c r="E17" s="11">
        <f t="shared" si="2"/>
        <v>2.0549999999999997</v>
      </c>
      <c r="F17" s="31">
        <f>(0.5)*(('Field Deflection Calculation'!$C$4*(E17*10^(-3))*((D17*10^(-2))^2))/('Field Deflection Calculation'!$C$3*'Field Deflection Calculation'!$C$7))</f>
        <v>7.0356704968793887E-6</v>
      </c>
      <c r="N17" s="4"/>
    </row>
    <row r="18" spans="2:16">
      <c r="B18" s="30">
        <v>1.92</v>
      </c>
      <c r="C18" s="54">
        <v>2.4</v>
      </c>
      <c r="D18" s="14">
        <f t="shared" si="1"/>
        <v>0.20000000000000018</v>
      </c>
      <c r="E18" s="11">
        <f t="shared" si="2"/>
        <v>1.74</v>
      </c>
      <c r="F18" s="31">
        <f>(0.5)*(('Field Deflection Calculation'!$C$4*(E18*10^(-3))*((D18*10^(-2))^2))/('Field Deflection Calculation'!$C$3*'Field Deflection Calculation'!$C$7))</f>
        <v>5.9572100557519188E-6</v>
      </c>
      <c r="N18" s="4"/>
    </row>
    <row r="19" spans="2:16">
      <c r="B19" s="30">
        <v>1.56</v>
      </c>
      <c r="C19" s="54">
        <v>2.6</v>
      </c>
      <c r="D19" s="14">
        <f t="shared" si="1"/>
        <v>0.19999999999999973</v>
      </c>
      <c r="E19" s="11">
        <f t="shared" si="2"/>
        <v>1.4550000000000001</v>
      </c>
      <c r="F19" s="31">
        <f>(0.5)*(('Field Deflection Calculation'!$C$4*(E19*10^(-3))*((D19*10^(-2))^2))/('Field Deflection Calculation'!$C$3*'Field Deflection Calculation'!$C$7))</f>
        <v>4.9814601328270136E-6</v>
      </c>
      <c r="N19" s="4"/>
    </row>
    <row r="20" spans="2:16">
      <c r="B20" s="30">
        <v>1.35</v>
      </c>
      <c r="C20" s="54">
        <v>2.8</v>
      </c>
      <c r="D20" s="14">
        <f t="shared" si="1"/>
        <v>0.20000000000000018</v>
      </c>
      <c r="E20" s="11">
        <f t="shared" si="2"/>
        <v>1.2850000000000001</v>
      </c>
      <c r="F20" s="31">
        <f>(0.5)*(('Field Deflection Calculation'!$C$4*(E20*10^(-3))*((D20*10^(-2))^2))/('Field Deflection Calculation'!$C$3*'Field Deflection Calculation'!$C$7))</f>
        <v>4.3994338630121933E-6</v>
      </c>
      <c r="G20" s="13"/>
      <c r="N20" s="4"/>
      <c r="O20" s="4"/>
      <c r="P20" s="4"/>
    </row>
    <row r="21" spans="2:16">
      <c r="B21" s="30">
        <v>1.22</v>
      </c>
      <c r="C21" s="54">
        <v>3</v>
      </c>
      <c r="D21" s="14">
        <f t="shared" si="1"/>
        <v>0.20000000000000018</v>
      </c>
      <c r="E21" s="11">
        <f t="shared" si="2"/>
        <v>1.1299999999999999</v>
      </c>
      <c r="F21" s="31">
        <f>(0.5)*(('Field Deflection Calculation'!$C$4*(E21*10^(-3))*((D21*10^(-2))^2))/('Field Deflection Calculation'!$C$3*'Field Deflection Calculation'!$C$7))</f>
        <v>3.8687628522986592E-6</v>
      </c>
      <c r="G21" s="13"/>
      <c r="N21" s="4"/>
      <c r="O21" s="4"/>
      <c r="P21" s="4"/>
    </row>
    <row r="22" spans="2:16">
      <c r="B22" s="30">
        <v>1.04</v>
      </c>
      <c r="C22" s="54">
        <v>3.2</v>
      </c>
      <c r="D22" s="14">
        <f t="shared" si="1"/>
        <v>0.19999999999999973</v>
      </c>
      <c r="E22" s="11">
        <f t="shared" si="2"/>
        <v>1</v>
      </c>
      <c r="F22" s="31">
        <f>(0.5)*(('Field Deflection Calculation'!$C$4*(E22*10^(-3))*((D22*10^(-2))^2))/('Field Deflection Calculation'!$C$3*'Field Deflection Calculation'!$C$7))</f>
        <v>3.4236839400872945E-6</v>
      </c>
      <c r="G22" s="13"/>
    </row>
    <row r="23" spans="2:16">
      <c r="B23" s="30">
        <v>0.96</v>
      </c>
      <c r="C23" s="54">
        <v>3.4</v>
      </c>
      <c r="D23" s="14">
        <f t="shared" si="1"/>
        <v>0.20000000000000018</v>
      </c>
      <c r="E23" s="11">
        <f t="shared" si="2"/>
        <v>0.86499999999999999</v>
      </c>
      <c r="F23" s="31">
        <f>(0.5)*(('Field Deflection Calculation'!$C$4*(E23*10^(-3))*((D23*10^(-2))^2))/('Field Deflection Calculation'!$C$3*'Field Deflection Calculation'!$C$7))</f>
        <v>2.9614866081755227E-6</v>
      </c>
      <c r="G23" s="13"/>
    </row>
    <row r="24" spans="2:16">
      <c r="B24" s="30">
        <v>0.77</v>
      </c>
      <c r="C24" s="54">
        <v>3.6</v>
      </c>
      <c r="D24" s="14">
        <f t="shared" si="1"/>
        <v>0.19999999999999973</v>
      </c>
      <c r="E24" s="11">
        <f t="shared" si="2"/>
        <v>0.745</v>
      </c>
      <c r="F24" s="31">
        <f>(0.5)*(('Field Deflection Calculation'!$C$4*(E24*10^(-3))*((D24*10^(-2))^2))/('Field Deflection Calculation'!$C$3*'Field Deflection Calculation'!$C$7))</f>
        <v>2.5506445353650344E-6</v>
      </c>
      <c r="G24" s="13"/>
    </row>
    <row r="25" spans="2:16">
      <c r="B25" s="30">
        <v>0.72</v>
      </c>
      <c r="C25" s="54">
        <v>3.8</v>
      </c>
      <c r="D25" s="14">
        <f>C26-C25</f>
        <v>0.20000000000000018</v>
      </c>
      <c r="E25" s="11">
        <f t="shared" si="2"/>
        <v>0.67999999999999994</v>
      </c>
      <c r="F25" s="31">
        <f>(0.5)*(('Field Deflection Calculation'!$C$4*(E25*10^(-3))*((D25*10^(-2))^2))/('Field Deflection Calculation'!$C$3*'Field Deflection Calculation'!$C$7))</f>
        <v>2.3281050792593696E-6</v>
      </c>
      <c r="G25" s="13"/>
    </row>
    <row r="26" spans="2:16">
      <c r="B26" s="30">
        <v>0.64</v>
      </c>
      <c r="C26" s="54">
        <v>4</v>
      </c>
      <c r="D26" s="14">
        <f t="shared" si="1"/>
        <v>0.20000000000000018</v>
      </c>
      <c r="E26" s="11">
        <f t="shared" si="2"/>
        <v>0.60499999999999998</v>
      </c>
      <c r="F26" s="31">
        <f>(0.5)*(('Field Deflection Calculation'!$C$4*(E26*10^(-3))*((D26*10^(-2))^2))/('Field Deflection Calculation'!$C$3*'Field Deflection Calculation'!$C$7))</f>
        <v>2.071328783752822E-6</v>
      </c>
      <c r="G26" s="13"/>
    </row>
    <row r="27" spans="2:16">
      <c r="B27" s="30">
        <v>0.56999999999999995</v>
      </c>
      <c r="C27" s="54">
        <v>4.2</v>
      </c>
      <c r="D27" s="14">
        <f t="shared" si="1"/>
        <v>0.20000000000000018</v>
      </c>
      <c r="E27" s="11">
        <f t="shared" si="2"/>
        <v>0.55000000000000004</v>
      </c>
      <c r="F27" s="31">
        <f>(0.5)*(('Field Deflection Calculation'!$C$4*(E27*10^(-3))*((D27*10^(-2))^2))/('Field Deflection Calculation'!$C$3*'Field Deflection Calculation'!$C$7))</f>
        <v>1.8830261670480204E-6</v>
      </c>
      <c r="G27" s="13"/>
    </row>
    <row r="28" spans="2:16">
      <c r="B28" s="30">
        <v>0.53</v>
      </c>
      <c r="C28" s="54">
        <v>4.4000000000000004</v>
      </c>
      <c r="D28" s="14">
        <f>C29-C28</f>
        <v>0.19999999999999929</v>
      </c>
      <c r="E28" s="11">
        <f t="shared" si="2"/>
        <v>0.495</v>
      </c>
      <c r="F28" s="31">
        <f>(0.5)*(('Field Deflection Calculation'!$C$4*(E28*10^(-3))*((D28*10^(-2))^2))/('Field Deflection Calculation'!$C$3*'Field Deflection Calculation'!$C$7))</f>
        <v>1.6947235503432035E-6</v>
      </c>
      <c r="G28" s="13"/>
    </row>
    <row r="29" spans="2:16">
      <c r="B29" s="30">
        <v>0.46</v>
      </c>
      <c r="C29" s="54">
        <v>4.5999999999999996</v>
      </c>
      <c r="D29" s="14">
        <f t="shared" si="1"/>
        <v>0.20000000000000018</v>
      </c>
      <c r="E29" s="11">
        <f t="shared" si="2"/>
        <v>0.435</v>
      </c>
      <c r="F29" s="31">
        <f>(0.5)*(('Field Deflection Calculation'!$C$4*(E29*10^(-3))*((D29*10^(-2))^2))/('Field Deflection Calculation'!$C$3*'Field Deflection Calculation'!$C$7))</f>
        <v>1.4893025139379797E-6</v>
      </c>
      <c r="G29" s="13"/>
    </row>
    <row r="30" spans="2:16">
      <c r="B30" s="30">
        <v>0.41</v>
      </c>
      <c r="C30" s="54">
        <v>4.8</v>
      </c>
      <c r="D30" s="14">
        <f t="shared" si="1"/>
        <v>0.20000000000000018</v>
      </c>
      <c r="E30" s="11">
        <f t="shared" si="2"/>
        <v>0.38500000000000001</v>
      </c>
      <c r="F30" s="31">
        <f>(0.5)*(('Field Deflection Calculation'!$C$4*(E30*10^(-3))*((D30*10^(-2))^2))/('Field Deflection Calculation'!$C$3*'Field Deflection Calculation'!$C$7))</f>
        <v>1.3181183169336142E-6</v>
      </c>
      <c r="G30" s="13"/>
    </row>
    <row r="31" spans="2:16">
      <c r="B31" s="30">
        <v>0.36</v>
      </c>
      <c r="C31" s="54">
        <v>5</v>
      </c>
      <c r="D31" s="14">
        <f t="shared" si="1"/>
        <v>0.20000000000000018</v>
      </c>
      <c r="E31" s="11">
        <f t="shared" si="2"/>
        <v>0.35499999999999998</v>
      </c>
      <c r="F31" s="31">
        <f>(0.5)*(('Field Deflection Calculation'!$C$4*(E31*10^(-3))*((D31*10^(-2))^2))/('Field Deflection Calculation'!$C$3*'Field Deflection Calculation'!$C$7))</f>
        <v>1.2154077987309949E-6</v>
      </c>
      <c r="G31" s="13"/>
    </row>
    <row r="32" spans="2:16">
      <c r="B32" s="30">
        <v>0.35</v>
      </c>
      <c r="C32" s="54">
        <v>5.2</v>
      </c>
      <c r="D32" s="14">
        <f>C33-C32</f>
        <v>0.20000000000000018</v>
      </c>
      <c r="E32" s="11">
        <f t="shared" si="2"/>
        <v>0.32999999999999996</v>
      </c>
      <c r="F32" s="31">
        <f>(0.5)*(('Field Deflection Calculation'!$C$4*(E32*10^(-3))*((D32*10^(-2))^2))/('Field Deflection Calculation'!$C$3*'Field Deflection Calculation'!$C$7))</f>
        <v>1.1298157002288119E-6</v>
      </c>
      <c r="G32" s="13"/>
    </row>
    <row r="33" spans="2:7">
      <c r="B33" s="30">
        <v>0.31</v>
      </c>
      <c r="C33" s="54">
        <v>5.4</v>
      </c>
      <c r="D33" s="14">
        <f t="shared" si="1"/>
        <v>0.19999999999999929</v>
      </c>
      <c r="E33" s="11">
        <f t="shared" si="2"/>
        <v>0.3</v>
      </c>
      <c r="F33" s="31">
        <f>(0.5)*(('Field Deflection Calculation'!$C$4*(E33*10^(-3))*((D33*10^(-2))^2))/('Field Deflection Calculation'!$C$3*'Field Deflection Calculation'!$C$7))</f>
        <v>1.0271051820261839E-6</v>
      </c>
      <c r="G33" s="13"/>
    </row>
    <row r="34" spans="2:7">
      <c r="B34" s="30">
        <v>0.28999999999999998</v>
      </c>
      <c r="C34" s="54">
        <v>5.6</v>
      </c>
      <c r="D34" s="14">
        <f>C35-C34</f>
        <v>0.20000000000000018</v>
      </c>
      <c r="E34" s="11">
        <f t="shared" si="2"/>
        <v>0.27</v>
      </c>
      <c r="F34" s="31">
        <f>(0.5)*(('Field Deflection Calculation'!$C$4*(E34*10^(-3))*((D34*10^(-2))^2))/('Field Deflection Calculation'!$C$3*'Field Deflection Calculation'!$C$7))</f>
        <v>9.2439466382357364E-7</v>
      </c>
      <c r="G34" s="13"/>
    </row>
    <row r="35" spans="2:7" ht="15.75" thickBot="1">
      <c r="B35" s="32">
        <v>0.25</v>
      </c>
      <c r="C35" s="63">
        <v>5.8</v>
      </c>
      <c r="D35" s="33"/>
      <c r="E35" s="33"/>
      <c r="F35" s="34"/>
      <c r="G35" s="13"/>
    </row>
    <row r="36" spans="2:7">
      <c r="G36" s="13"/>
    </row>
    <row r="37" spans="2:7">
      <c r="G37" s="13"/>
    </row>
  </sheetData>
  <mergeCells count="3">
    <mergeCell ref="F2:F3"/>
    <mergeCell ref="B2:B3"/>
    <mergeCell ref="C2:E2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5"/>
  <sheetViews>
    <sheetView zoomScale="130" zoomScaleNormal="130" workbookViewId="0">
      <selection activeCell="B2" sqref="B2:C7"/>
    </sheetView>
  </sheetViews>
  <sheetFormatPr defaultRowHeight="15"/>
  <cols>
    <col min="1" max="1" width="16" customWidth="1"/>
    <col min="2" max="2" width="32.140625" customWidth="1"/>
    <col min="3" max="3" width="22.28515625" customWidth="1"/>
    <col min="4" max="4" width="17.85546875" customWidth="1"/>
    <col min="5" max="5" width="14.7109375" customWidth="1"/>
    <col min="6" max="6" width="19.7109375" customWidth="1"/>
    <col min="7" max="7" width="24.140625" customWidth="1"/>
  </cols>
  <sheetData>
    <row r="1" spans="2:4" ht="27" customHeight="1" thickBot="1"/>
    <row r="2" spans="2:4" ht="15.75" thickBot="1">
      <c r="B2" s="72" t="s">
        <v>25</v>
      </c>
      <c r="C2" s="73"/>
      <c r="D2" s="24"/>
    </row>
    <row r="3" spans="2:4">
      <c r="B3" s="51" t="s">
        <v>51</v>
      </c>
      <c r="C3" s="25">
        <v>9.1000000000000001E-31</v>
      </c>
    </row>
    <row r="4" spans="2:4">
      <c r="B4" s="18" t="s">
        <v>52</v>
      </c>
      <c r="C4" s="26">
        <v>1.5999999999999999E-19</v>
      </c>
    </row>
    <row r="5" spans="2:4">
      <c r="B5" s="18" t="s">
        <v>53</v>
      </c>
      <c r="C5" s="26">
        <v>1.5999999999999999E-19</v>
      </c>
    </row>
    <row r="6" spans="2:4">
      <c r="B6" s="52" t="s">
        <v>54</v>
      </c>
      <c r="C6" s="27">
        <f>30*10^(3)</f>
        <v>30000</v>
      </c>
    </row>
    <row r="7" spans="2:4" ht="15.75" thickBot="1">
      <c r="B7" s="53" t="s">
        <v>55</v>
      </c>
      <c r="C7" s="28">
        <f>SQRT((2*C5*C6)/C3)</f>
        <v>102710518.20261911</v>
      </c>
    </row>
    <row r="9" spans="2:4">
      <c r="B9" s="16" t="s">
        <v>0</v>
      </c>
      <c r="C9" s="6" t="s">
        <v>1</v>
      </c>
    </row>
    <row r="10" spans="2:4">
      <c r="B10" s="8" t="s">
        <v>3</v>
      </c>
      <c r="C10" s="9" t="s">
        <v>4</v>
      </c>
    </row>
    <row r="11" spans="2:4">
      <c r="B11" t="s">
        <v>6</v>
      </c>
      <c r="C11" s="9" t="s">
        <v>7</v>
      </c>
    </row>
    <row r="12" spans="2:4">
      <c r="B12" t="s">
        <v>9</v>
      </c>
      <c r="C12" s="9" t="s">
        <v>10</v>
      </c>
    </row>
    <row r="13" spans="2:4">
      <c r="B13" s="9" t="s">
        <v>12</v>
      </c>
      <c r="C13" s="9" t="s">
        <v>13</v>
      </c>
    </row>
    <row r="14" spans="2:4">
      <c r="C14" s="9" t="s">
        <v>15</v>
      </c>
    </row>
    <row r="15" spans="2:4">
      <c r="C15" s="29" t="s">
        <v>17</v>
      </c>
    </row>
  </sheetData>
  <mergeCells count="1">
    <mergeCell ref="B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"/>
  <sheetViews>
    <sheetView zoomScale="115" zoomScaleNormal="115" workbookViewId="0">
      <selection activeCell="B2" sqref="B2:E5"/>
    </sheetView>
  </sheetViews>
  <sheetFormatPr defaultRowHeight="15"/>
  <cols>
    <col min="1" max="1" width="4.85546875" customWidth="1"/>
    <col min="2" max="2" width="24.85546875" customWidth="1"/>
    <col min="3" max="3" width="32.42578125" customWidth="1"/>
    <col min="4" max="4" width="30.28515625" customWidth="1"/>
    <col min="5" max="5" width="22.140625" customWidth="1"/>
    <col min="6" max="6" width="14.140625" customWidth="1"/>
  </cols>
  <sheetData>
    <row r="1" spans="2:5" ht="35.25" customHeight="1" thickBot="1"/>
    <row r="2" spans="2:5" ht="30.75" thickBot="1">
      <c r="B2" s="49" t="s">
        <v>46</v>
      </c>
      <c r="C2" s="48" t="s">
        <v>48</v>
      </c>
      <c r="D2" s="46" t="s">
        <v>49</v>
      </c>
      <c r="E2" s="47" t="s">
        <v>50</v>
      </c>
    </row>
    <row r="3" spans="2:5" ht="30" customHeight="1">
      <c r="B3" s="56" t="s">
        <v>47</v>
      </c>
      <c r="C3" s="58">
        <f>Data!F4</f>
        <v>0.13316418684969564</v>
      </c>
      <c r="D3" s="76">
        <f>AVERAGE(C3:C5)</f>
        <v>0.11881895114072986</v>
      </c>
      <c r="E3" s="74">
        <v>0.16</v>
      </c>
    </row>
    <row r="4" spans="2:5" ht="30" customHeight="1">
      <c r="B4" s="50" t="s">
        <v>44</v>
      </c>
      <c r="C4" s="59">
        <f>Data!F5</f>
        <v>0.11164633328624697</v>
      </c>
      <c r="D4" s="77"/>
      <c r="E4" s="74"/>
    </row>
    <row r="5" spans="2:5" ht="30" customHeight="1" thickBot="1">
      <c r="B5" s="57" t="s">
        <v>45</v>
      </c>
      <c r="C5" s="60">
        <f>Data!F6</f>
        <v>0.11164633328624697</v>
      </c>
      <c r="D5" s="78"/>
      <c r="E5" s="75"/>
    </row>
  </sheetData>
  <mergeCells count="2">
    <mergeCell ref="E3:E5"/>
    <mergeCell ref="D3:D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29"/>
  <sheetViews>
    <sheetView zoomScale="115" zoomScaleNormal="115" workbookViewId="0">
      <selection activeCell="D4" sqref="D4"/>
    </sheetView>
  </sheetViews>
  <sheetFormatPr defaultRowHeight="15"/>
  <cols>
    <col min="2" max="2" width="20.5703125" customWidth="1"/>
    <col min="3" max="3" width="25" customWidth="1"/>
    <col min="4" max="4" width="26.7109375" customWidth="1"/>
    <col min="5" max="5" width="19.28515625" customWidth="1"/>
    <col min="6" max="6" width="9.5703125" customWidth="1"/>
  </cols>
  <sheetData>
    <row r="1" spans="2:4">
      <c r="B1" s="7" t="s">
        <v>19</v>
      </c>
    </row>
    <row r="2" spans="2:4">
      <c r="B2" t="s">
        <v>20</v>
      </c>
    </row>
    <row r="3" spans="2:4">
      <c r="B3" t="s">
        <v>21</v>
      </c>
    </row>
    <row r="4" spans="2:4">
      <c r="B4" t="s">
        <v>22</v>
      </c>
    </row>
    <row r="5" spans="2:4">
      <c r="B5" t="s">
        <v>23</v>
      </c>
      <c r="D5" s="10"/>
    </row>
    <row r="6" spans="2:4">
      <c r="B6" t="s">
        <v>24</v>
      </c>
      <c r="D6" s="10"/>
    </row>
    <row r="7" spans="2:4">
      <c r="B7" t="s">
        <v>26</v>
      </c>
    </row>
    <row r="8" spans="2:4">
      <c r="B8" t="s">
        <v>27</v>
      </c>
    </row>
    <row r="9" spans="2:4">
      <c r="B9" t="s">
        <v>28</v>
      </c>
    </row>
    <row r="10" spans="2:4">
      <c r="B10" t="s">
        <v>29</v>
      </c>
    </row>
    <row r="11" spans="2:4">
      <c r="B11" t="s">
        <v>30</v>
      </c>
    </row>
    <row r="12" spans="2:4">
      <c r="B12" t="s">
        <v>31</v>
      </c>
    </row>
    <row r="13" spans="2:4">
      <c r="B13" t="s">
        <v>32</v>
      </c>
    </row>
    <row r="14" spans="2:4">
      <c r="B14" t="s">
        <v>33</v>
      </c>
    </row>
    <row r="15" spans="2:4">
      <c r="B15" t="s">
        <v>34</v>
      </c>
    </row>
    <row r="16" spans="2:4">
      <c r="B16" t="s">
        <v>35</v>
      </c>
    </row>
    <row r="17" spans="2:2">
      <c r="B17" t="s">
        <v>58</v>
      </c>
    </row>
    <row r="23" spans="2:2">
      <c r="B23" s="7" t="s">
        <v>2</v>
      </c>
    </row>
    <row r="24" spans="2:2">
      <c r="B24" t="s">
        <v>5</v>
      </c>
    </row>
    <row r="25" spans="2:2">
      <c r="B25" t="s">
        <v>8</v>
      </c>
    </row>
    <row r="26" spans="2:2">
      <c r="B26" t="s">
        <v>11</v>
      </c>
    </row>
    <row r="27" spans="2:2">
      <c r="B27" t="s">
        <v>14</v>
      </c>
    </row>
    <row r="28" spans="2:2">
      <c r="B28" t="s">
        <v>16</v>
      </c>
    </row>
    <row r="29" spans="2:2">
      <c r="B29" t="s">
        <v>18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Field Deflection Calculation</vt:lpstr>
      <vt:lpstr>Results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2010-04-16T02:19:38Z</dcterms:modified>
</cp:coreProperties>
</file>